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56c5a5bf98c0461/PTO Treasurer/PTO Budget/"/>
    </mc:Choice>
  </mc:AlternateContent>
  <xr:revisionPtr revIDLastSave="12" documentId="8_{B8066AE9-D00C-4B5B-8C35-EEF21B56761E}" xr6:coauthVersionLast="45" xr6:coauthVersionMax="45" xr10:uidLastSave="{E6A899EE-CED0-4E05-A9CD-B1E497ECFC68}"/>
  <bookViews>
    <workbookView showHorizontalScroll="0" showVerticalScroll="0" showSheetTabs="0" xWindow="-120" yWindow="-120" windowWidth="29040" windowHeight="15840" xr2:uid="{00000000-000D-0000-FFFF-FFFF00000000}"/>
  </bookViews>
  <sheets>
    <sheet name="2017-18" sheetId="1" r:id="rId1"/>
  </sheets>
  <definedNames>
    <definedName name="_xlnm.Print_Area" localSheetId="0">'2017-18'!$C$8:$J$72</definedName>
    <definedName name="_xlnm.Print_Titles" localSheetId="0">'2017-18'!$A:$B,'2017-18'!$1:$7</definedName>
  </definedNames>
  <calcPr calcId="181029"/>
</workbook>
</file>

<file path=xl/calcChain.xml><?xml version="1.0" encoding="utf-8"?>
<calcChain xmlns="http://schemas.openxmlformats.org/spreadsheetml/2006/main">
  <c r="I47" i="1" l="1"/>
  <c r="G38" i="1" l="1"/>
  <c r="G36" i="1"/>
  <c r="I63" i="1" l="1"/>
  <c r="G61" i="1" l="1"/>
  <c r="G60" i="1"/>
  <c r="G55" i="1"/>
  <c r="G49" i="1"/>
  <c r="G48" i="1"/>
  <c r="G47" i="1"/>
  <c r="G19" i="1"/>
  <c r="F64" i="1"/>
  <c r="F56" i="1"/>
  <c r="F39" i="1"/>
  <c r="F32" i="1"/>
  <c r="F26" i="1"/>
  <c r="F20" i="1"/>
  <c r="F12" i="1"/>
  <c r="G20" i="1" l="1"/>
  <c r="F41" i="1"/>
  <c r="F43" i="1" s="1"/>
  <c r="G64" i="1"/>
  <c r="F66" i="1"/>
  <c r="G56" i="1"/>
  <c r="G12" i="1"/>
  <c r="F68" i="1" l="1"/>
  <c r="G66" i="1"/>
  <c r="E30" i="1" l="1"/>
  <c r="G32" i="1" s="1"/>
  <c r="E38" i="1"/>
  <c r="E25" i="1"/>
  <c r="E24" i="1"/>
  <c r="E36" i="1"/>
  <c r="E23" i="1"/>
  <c r="G26" i="1" l="1"/>
  <c r="G39" i="1"/>
  <c r="G41" i="1" s="1"/>
  <c r="G43" i="1" l="1"/>
  <c r="I39" i="1"/>
  <c r="G68" i="1" l="1"/>
  <c r="G70" i="1"/>
  <c r="I4" i="1" s="1"/>
  <c r="C39" i="1"/>
  <c r="E39" i="1"/>
  <c r="I12" i="1" l="1"/>
  <c r="I26" i="1" l="1"/>
  <c r="E26" i="1"/>
  <c r="C26" i="1"/>
  <c r="C32" i="1"/>
  <c r="C41" i="1" s="1"/>
  <c r="E32" i="1"/>
  <c r="E41" i="1" s="1"/>
  <c r="C20" i="1"/>
  <c r="E64" i="1"/>
  <c r="C64" i="1"/>
  <c r="E56" i="1"/>
  <c r="C56" i="1"/>
  <c r="E20" i="1"/>
  <c r="C12" i="1"/>
  <c r="E12" i="1"/>
  <c r="E43" i="1" l="1"/>
  <c r="C43" i="1"/>
  <c r="E66" i="1"/>
  <c r="C66" i="1"/>
  <c r="C70" i="1" l="1"/>
  <c r="E70" i="1"/>
  <c r="F4" i="1" s="1"/>
  <c r="F70" i="1" s="1"/>
  <c r="E68" i="1"/>
  <c r="C68" i="1"/>
  <c r="I64" i="1" l="1"/>
  <c r="I56" i="1"/>
  <c r="I19" i="1"/>
  <c r="I32" i="1"/>
  <c r="I41" i="1" s="1"/>
  <c r="I66" i="1" l="1"/>
  <c r="I20" i="1"/>
  <c r="I43" i="1" s="1"/>
  <c r="I70" i="1" l="1"/>
  <c r="I68" i="1"/>
</calcChain>
</file>

<file path=xl/sharedStrings.xml><?xml version="1.0" encoding="utf-8"?>
<sst xmlns="http://schemas.openxmlformats.org/spreadsheetml/2006/main" count="78" uniqueCount="76">
  <si>
    <t>PARADISE VALLEY HIGH SCHOOL PTO BOOSTER CLUB</t>
  </si>
  <si>
    <t>SOURCES OF FUNDS:</t>
  </si>
  <si>
    <t>Notes</t>
  </si>
  <si>
    <t>Parent/Teacher Registrations</t>
  </si>
  <si>
    <t>Booster Group Fees</t>
  </si>
  <si>
    <t>Fundraisers:</t>
  </si>
  <si>
    <t>Funds Paid Out to Clubs</t>
  </si>
  <si>
    <t>Concessions receipts:</t>
  </si>
  <si>
    <t>    Football</t>
  </si>
  <si>
    <t>    Boys Basketball</t>
  </si>
  <si>
    <t>Concessions permits</t>
  </si>
  <si>
    <t>Concessions, net</t>
  </si>
  <si>
    <t>Grocery Store Rebates</t>
  </si>
  <si>
    <t>Other Fundraisers</t>
  </si>
  <si>
    <t>USES OF FUNDS:</t>
  </si>
  <si>
    <t>Staff/Student Program Expenses:</t>
  </si>
  <si>
    <t>Scholarships</t>
  </si>
  <si>
    <t>Student Club Requests</t>
  </si>
  <si>
    <t>Staff/Student Expenses</t>
  </si>
  <si>
    <t>Admin Expenses:</t>
  </si>
  <si>
    <t>Insurance</t>
  </si>
  <si>
    <t>Professional Fees - Tax Accountant</t>
  </si>
  <si>
    <t>UPC Membership</t>
  </si>
  <si>
    <t>Miscellaneous</t>
  </si>
  <si>
    <t>Admin Expenses</t>
  </si>
  <si>
    <t>TOTAL EXPENSES</t>
  </si>
  <si>
    <t>TOTAL SURPLUS/(SHORTAGE)</t>
  </si>
  <si>
    <t>Staff t-shirts</t>
  </si>
  <si>
    <t>Website/Domain Registration</t>
  </si>
  <si>
    <t>Online Auction</t>
  </si>
  <si>
    <t>Online Auction, net</t>
  </si>
  <si>
    <t>Honor Roll recognition</t>
  </si>
  <si>
    <t xml:space="preserve">    Baseball</t>
  </si>
  <si>
    <t xml:space="preserve">    Other groups</t>
  </si>
  <si>
    <t>Proposed</t>
  </si>
  <si>
    <t>Online Auction expense</t>
  </si>
  <si>
    <t xml:space="preserve">Ending Checking account balance </t>
  </si>
  <si>
    <t>Beginning Checking Account Balance</t>
  </si>
  <si>
    <t>Registration &amp; Booster Fees:</t>
  </si>
  <si>
    <t>Registration &amp; Booster Fees</t>
  </si>
  <si>
    <t>Donations:</t>
  </si>
  <si>
    <t>Corp Donations - Employee program</t>
  </si>
  <si>
    <t>Other Donations</t>
  </si>
  <si>
    <t>Donations</t>
  </si>
  <si>
    <t>Senior Breakfast &amp; Staff Appreciation</t>
  </si>
  <si>
    <t>Office Supplies/postage</t>
  </si>
  <si>
    <t>Tuft &amp; Needle</t>
  </si>
  <si>
    <t>Kona Ice</t>
  </si>
  <si>
    <t>Total Fundraisers</t>
  </si>
  <si>
    <t>TOTAL INCOMING FUNDS</t>
  </si>
  <si>
    <t>YTD Actual</t>
  </si>
  <si>
    <t xml:space="preserve"> 2018/2019</t>
  </si>
  <si>
    <t>2019/2020 Budget</t>
  </si>
  <si>
    <t>Projected</t>
  </si>
  <si>
    <t>PBIS</t>
  </si>
  <si>
    <t>Teacher Requests / Grants</t>
  </si>
  <si>
    <t>Pride + Funding</t>
  </si>
  <si>
    <t>Discretionary funds - principal</t>
  </si>
  <si>
    <t>Corporate/Individual Donations</t>
  </si>
  <si>
    <t xml:space="preserve"> 2019/2020</t>
  </si>
  <si>
    <t>2020-2021 School Year Budget</t>
  </si>
  <si>
    <t>2020/2021 Budget</t>
  </si>
  <si>
    <t>PV Schools Education Foundation - $10,000 donation for seniors</t>
  </si>
  <si>
    <t>Frys food roughly $350 per qtr</t>
  </si>
  <si>
    <t>FY19/20 includes $11,577 for senior gifts</t>
  </si>
  <si>
    <t xml:space="preserve">Actual </t>
  </si>
  <si>
    <t>$241.56 Amazon Smiles / $287.30 T Shirt sales, FY19/20 includes $814.75 for Greenway Middle School</t>
  </si>
  <si>
    <t>purchased staff face masks for FY20/21 school year in July 2020</t>
  </si>
  <si>
    <t>FY19/20 - PVTC reimb $500, Cheer reimb $490, PTO raffle winner ($100) FY20/21 - return Greenway MS funds</t>
  </si>
  <si>
    <t xml:space="preserve">$235+$235+$260 </t>
  </si>
  <si>
    <t>Dine in/take out Restaurant</t>
  </si>
  <si>
    <t>rolling over unused funds from last quarter of FY19/20 school year and unused 1st quarter of this year</t>
  </si>
  <si>
    <t>Walmart grant - $1,000 for FY 19/20</t>
  </si>
  <si>
    <t xml:space="preserve">reduced parent reqistrations </t>
  </si>
  <si>
    <t>no concession sales allowed</t>
  </si>
  <si>
    <t>Girls Basketball only - remove Volleyball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</si>
</sst>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&quot;$&quot;* #,##0_);_(&quot;$&quot;* \(#,##0\);_(&quot;$&quot;* &quot;-&quot;??_);_(@_)"/>
  </numFmts>
  <fonts count="7" x14ac:knownFonts="1">
    <font>
      <sz val="10"/>
      <name val="Arial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2" borderId="1" xfId="0" applyFont="1" applyFill="1" applyBorder="1"/>
    <xf numFmtId="15" fontId="1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2" fillId="2" borderId="1" xfId="0" applyFont="1" applyFill="1" applyBorder="1" applyAlignment="1"/>
    <xf numFmtId="41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/>
    <xf numFmtId="41" fontId="2" fillId="2" borderId="1" xfId="0" applyNumberFormat="1" applyFont="1" applyFill="1" applyBorder="1" applyAlignment="1"/>
    <xf numFmtId="41" fontId="2" fillId="2" borderId="1" xfId="0" applyNumberFormat="1" applyFont="1" applyFill="1" applyBorder="1" applyAlignment="1">
      <alignment horizontal="right"/>
    </xf>
    <xf numFmtId="41" fontId="3" fillId="2" borderId="1" xfId="0" applyNumberFormat="1" applyFont="1" applyFill="1" applyBorder="1"/>
    <xf numFmtId="41" fontId="1" fillId="2" borderId="1" xfId="0" applyNumberFormat="1" applyFont="1" applyFill="1" applyBorder="1"/>
    <xf numFmtId="41" fontId="1" fillId="2" borderId="1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1" xfId="0" applyFont="1" applyFill="1" applyBorder="1" applyAlignment="1"/>
    <xf numFmtId="41" fontId="2" fillId="2" borderId="4" xfId="0" applyNumberFormat="1" applyFont="1" applyFill="1" applyBorder="1"/>
    <xf numFmtId="0" fontId="1" fillId="2" borderId="1" xfId="0" applyFont="1" applyFill="1" applyBorder="1" applyAlignment="1">
      <alignment horizontal="center"/>
    </xf>
    <xf numFmtId="41" fontId="4" fillId="2" borderId="6" xfId="0" applyNumberFormat="1" applyFont="1" applyFill="1" applyBorder="1"/>
    <xf numFmtId="41" fontId="6" fillId="2" borderId="1" xfId="0" applyNumberFormat="1" applyFont="1" applyFill="1" applyBorder="1"/>
    <xf numFmtId="41" fontId="4" fillId="2" borderId="5" xfId="0" applyNumberFormat="1" applyFont="1" applyFill="1" applyBorder="1"/>
    <xf numFmtId="0" fontId="6" fillId="2" borderId="9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4" fillId="0" borderId="0" xfId="0" applyFont="1"/>
    <xf numFmtId="0" fontId="4" fillId="2" borderId="1" xfId="0" applyFont="1" applyFill="1" applyBorder="1" applyAlignment="1">
      <alignment wrapText="1"/>
    </xf>
    <xf numFmtId="41" fontId="2" fillId="2" borderId="6" xfId="0" applyNumberFormat="1" applyFont="1" applyFill="1" applyBorder="1"/>
    <xf numFmtId="0" fontId="6" fillId="0" borderId="15" xfId="0" applyFont="1" applyBorder="1"/>
    <xf numFmtId="164" fontId="6" fillId="0" borderId="16" xfId="0" applyNumberFormat="1" applyFont="1" applyBorder="1"/>
    <xf numFmtId="0" fontId="4" fillId="0" borderId="16" xfId="0" applyFont="1" applyBorder="1"/>
    <xf numFmtId="164" fontId="6" fillId="0" borderId="17" xfId="0" applyNumberFormat="1" applyFont="1" applyBorder="1"/>
    <xf numFmtId="41" fontId="4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left"/>
    </xf>
    <xf numFmtId="41" fontId="6" fillId="2" borderId="6" xfId="0" applyNumberFormat="1" applyFont="1" applyFill="1" applyBorder="1"/>
    <xf numFmtId="0" fontId="6" fillId="2" borderId="14" xfId="0" applyFont="1" applyFill="1" applyBorder="1" applyAlignment="1">
      <alignment horizontal="center"/>
    </xf>
    <xf numFmtId="41" fontId="4" fillId="2" borderId="11" xfId="0" applyNumberFormat="1" applyFont="1" applyFill="1" applyBorder="1"/>
    <xf numFmtId="41" fontId="4" fillId="2" borderId="9" xfId="0" applyNumberFormat="1" applyFont="1" applyFill="1" applyBorder="1"/>
    <xf numFmtId="41" fontId="4" fillId="2" borderId="7" xfId="0" applyNumberFormat="1" applyFont="1" applyFill="1" applyBorder="1"/>
    <xf numFmtId="41" fontId="6" fillId="2" borderId="7" xfId="0" applyNumberFormat="1" applyFont="1" applyFill="1" applyBorder="1"/>
    <xf numFmtId="41" fontId="6" fillId="2" borderId="9" xfId="0" applyNumberFormat="1" applyFont="1" applyFill="1" applyBorder="1"/>
    <xf numFmtId="41" fontId="4" fillId="2" borderId="8" xfId="0" applyNumberFormat="1" applyFont="1" applyFill="1" applyBorder="1"/>
    <xf numFmtId="41" fontId="4" fillId="2" borderId="10" xfId="0" applyNumberFormat="1" applyFont="1" applyFill="1" applyBorder="1"/>
    <xf numFmtId="0" fontId="4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/>
    <xf numFmtId="41" fontId="4" fillId="0" borderId="12" xfId="0" applyNumberFormat="1" applyFont="1" applyFill="1" applyBorder="1"/>
    <xf numFmtId="41" fontId="4" fillId="2" borderId="2" xfId="0" applyNumberFormat="1" applyFont="1" applyFill="1" applyBorder="1"/>
    <xf numFmtId="41" fontId="4" fillId="0" borderId="19" xfId="0" applyNumberFormat="1" applyFont="1" applyFill="1" applyBorder="1"/>
    <xf numFmtId="41" fontId="4" fillId="2" borderId="3" xfId="0" applyNumberFormat="1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41" fontId="2" fillId="2" borderId="22" xfId="0" applyNumberFormat="1" applyFont="1" applyFill="1" applyBorder="1"/>
    <xf numFmtId="41" fontId="4" fillId="2" borderId="24" xfId="0" applyNumberFormat="1" applyFont="1" applyFill="1" applyBorder="1"/>
    <xf numFmtId="41" fontId="4" fillId="2" borderId="22" xfId="0" applyNumberFormat="1" applyFont="1" applyFill="1" applyBorder="1"/>
    <xf numFmtId="41" fontId="2" fillId="2" borderId="22" xfId="0" applyNumberFormat="1" applyFont="1" applyFill="1" applyBorder="1" applyAlignment="1"/>
    <xf numFmtId="41" fontId="2" fillId="2" borderId="18" xfId="0" applyNumberFormat="1" applyFont="1" applyFill="1" applyBorder="1"/>
    <xf numFmtId="41" fontId="4" fillId="2" borderId="18" xfId="0" applyNumberFormat="1" applyFont="1" applyFill="1" applyBorder="1"/>
    <xf numFmtId="41" fontId="6" fillId="2" borderId="18" xfId="0" applyNumberFormat="1" applyFont="1" applyFill="1" applyBorder="1"/>
    <xf numFmtId="41" fontId="6" fillId="2" borderId="22" xfId="0" applyNumberFormat="1" applyFont="1" applyFill="1" applyBorder="1"/>
    <xf numFmtId="41" fontId="1" fillId="2" borderId="22" xfId="0" applyNumberFormat="1" applyFont="1" applyFill="1" applyBorder="1" applyAlignment="1">
      <alignment horizontal="right"/>
    </xf>
    <xf numFmtId="41" fontId="4" fillId="2" borderId="20" xfId="0" applyNumberFormat="1" applyFont="1" applyFill="1" applyBorder="1"/>
    <xf numFmtId="41" fontId="2" fillId="2" borderId="25" xfId="0" applyNumberFormat="1" applyFont="1" applyFill="1" applyBorder="1"/>
    <xf numFmtId="41" fontId="4" fillId="2" borderId="26" xfId="0" applyNumberFormat="1" applyFont="1" applyFill="1" applyBorder="1"/>
    <xf numFmtId="41" fontId="4" fillId="2" borderId="9" xfId="0" applyNumberFormat="1" applyFont="1" applyFill="1" applyBorder="1" applyAlignment="1"/>
    <xf numFmtId="41" fontId="4" fillId="0" borderId="0" xfId="0" applyNumberFormat="1" applyFont="1"/>
    <xf numFmtId="41" fontId="4" fillId="0" borderId="1" xfId="0" applyNumberFormat="1" applyFont="1" applyBorder="1"/>
    <xf numFmtId="41" fontId="4" fillId="0" borderId="0" xfId="0" applyNumberFormat="1" applyFont="1" applyAlignment="1">
      <alignment horizontal="right"/>
    </xf>
    <xf numFmtId="41" fontId="2" fillId="0" borderId="1" xfId="0" applyNumberFormat="1" applyFont="1" applyFill="1" applyBorder="1" applyAlignment="1">
      <alignment horizontal="right"/>
    </xf>
    <xf numFmtId="41" fontId="4" fillId="0" borderId="18" xfId="0" applyNumberFormat="1" applyFont="1" applyFill="1" applyBorder="1" applyAlignment="1"/>
    <xf numFmtId="41" fontId="4" fillId="0" borderId="7" xfId="0" applyNumberFormat="1" applyFont="1" applyFill="1" applyBorder="1" applyAlignment="1"/>
    <xf numFmtId="41" fontId="2" fillId="0" borderId="1" xfId="0" applyNumberFormat="1" applyFont="1" applyFill="1" applyBorder="1"/>
    <xf numFmtId="41" fontId="4" fillId="0" borderId="22" xfId="0" applyNumberFormat="1" applyFont="1" applyBorder="1"/>
    <xf numFmtId="41" fontId="4" fillId="0" borderId="9" xfId="0" applyNumberFormat="1" applyFont="1" applyBorder="1"/>
    <xf numFmtId="41" fontId="4" fillId="0" borderId="9" xfId="0" applyNumberFormat="1" applyFont="1" applyFill="1" applyBorder="1" applyAlignment="1"/>
    <xf numFmtId="41" fontId="6" fillId="2" borderId="28" xfId="0" applyNumberFormat="1" applyFont="1" applyFill="1" applyBorder="1"/>
    <xf numFmtId="41" fontId="6" fillId="2" borderId="13" xfId="0" applyNumberFormat="1" applyFont="1" applyFill="1" applyBorder="1"/>
    <xf numFmtId="41" fontId="1" fillId="0" borderId="15" xfId="0" applyNumberFormat="1" applyFont="1" applyFill="1" applyBorder="1"/>
    <xf numFmtId="41" fontId="1" fillId="0" borderId="16" xfId="0" applyNumberFormat="1" applyFont="1" applyFill="1" applyBorder="1"/>
    <xf numFmtId="41" fontId="6" fillId="2" borderId="29" xfId="0" applyNumberFormat="1" applyFont="1" applyFill="1" applyBorder="1"/>
    <xf numFmtId="41" fontId="2" fillId="2" borderId="7" xfId="0" applyNumberFormat="1" applyFont="1" applyFill="1" applyBorder="1"/>
    <xf numFmtId="41" fontId="6" fillId="2" borderId="32" xfId="0" applyNumberFormat="1" applyFont="1" applyFill="1" applyBorder="1"/>
    <xf numFmtId="41" fontId="6" fillId="2" borderId="20" xfId="0" applyNumberFormat="1" applyFont="1" applyFill="1" applyBorder="1"/>
    <xf numFmtId="41" fontId="4" fillId="0" borderId="6" xfId="0" applyNumberFormat="1" applyFont="1" applyFill="1" applyBorder="1" applyAlignment="1"/>
    <xf numFmtId="41" fontId="4" fillId="0" borderId="33" xfId="0" applyNumberFormat="1" applyFont="1" applyFill="1" applyBorder="1"/>
    <xf numFmtId="0" fontId="1" fillId="2" borderId="8" xfId="0" applyFont="1" applyFill="1" applyBorder="1"/>
    <xf numFmtId="0" fontId="1" fillId="2" borderId="1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1" fontId="2" fillId="2" borderId="9" xfId="0" applyNumberFormat="1" applyFont="1" applyFill="1" applyBorder="1"/>
    <xf numFmtId="41" fontId="2" fillId="2" borderId="9" xfId="0" applyNumberFormat="1" applyFont="1" applyFill="1" applyBorder="1" applyAlignment="1"/>
    <xf numFmtId="41" fontId="1" fillId="2" borderId="9" xfId="0" applyNumberFormat="1" applyFont="1" applyFill="1" applyBorder="1" applyAlignment="1">
      <alignment horizontal="right"/>
    </xf>
    <xf numFmtId="41" fontId="2" fillId="2" borderId="14" xfId="0" applyNumberFormat="1" applyFont="1" applyFill="1" applyBorder="1"/>
    <xf numFmtId="41" fontId="6" fillId="2" borderId="12" xfId="0" applyNumberFormat="1" applyFont="1" applyFill="1" applyBorder="1"/>
    <xf numFmtId="41" fontId="4" fillId="0" borderId="34" xfId="0" applyNumberFormat="1" applyFont="1" applyFill="1" applyBorder="1"/>
    <xf numFmtId="41" fontId="4" fillId="0" borderId="30" xfId="0" applyNumberFormat="1" applyFont="1" applyFill="1" applyBorder="1" applyAlignment="1"/>
    <xf numFmtId="0" fontId="1" fillId="0" borderId="1" xfId="0" applyFont="1" applyFill="1" applyBorder="1"/>
    <xf numFmtId="0" fontId="4" fillId="0" borderId="0" xfId="0" applyFont="1" applyFill="1"/>
    <xf numFmtId="41" fontId="2" fillId="0" borderId="9" xfId="0" applyNumberFormat="1" applyFont="1" applyFill="1" applyBorder="1"/>
    <xf numFmtId="41" fontId="2" fillId="0" borderId="22" xfId="0" applyNumberFormat="1" applyFont="1" applyFill="1" applyBorder="1"/>
    <xf numFmtId="41" fontId="2" fillId="0" borderId="23" xfId="0" applyNumberFormat="1" applyFont="1" applyFill="1" applyBorder="1"/>
    <xf numFmtId="41" fontId="1" fillId="0" borderId="1" xfId="0" applyNumberFormat="1" applyFont="1" applyFill="1" applyBorder="1"/>
    <xf numFmtId="41" fontId="2" fillId="0" borderId="1" xfId="0" applyNumberFormat="1" applyFont="1" applyFill="1" applyBorder="1" applyAlignment="1">
      <alignment horizontal="left" wrapText="1"/>
    </xf>
    <xf numFmtId="41" fontId="2" fillId="0" borderId="30" xfId="0" applyNumberFormat="1" applyFont="1" applyFill="1" applyBorder="1"/>
    <xf numFmtId="41" fontId="4" fillId="0" borderId="35" xfId="0" applyNumberFormat="1" applyFont="1" applyFill="1" applyBorder="1"/>
    <xf numFmtId="164" fontId="6" fillId="0" borderId="16" xfId="0" applyNumberFormat="1" applyFont="1" applyFill="1" applyBorder="1"/>
    <xf numFmtId="0" fontId="1" fillId="0" borderId="21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41" fontId="4" fillId="0" borderId="23" xfId="0" applyNumberFormat="1" applyFont="1" applyFill="1" applyBorder="1"/>
    <xf numFmtId="41" fontId="2" fillId="0" borderId="23" xfId="0" applyNumberFormat="1" applyFont="1" applyFill="1" applyBorder="1" applyAlignment="1"/>
    <xf numFmtId="41" fontId="4" fillId="0" borderId="30" xfId="0" applyNumberFormat="1" applyFont="1" applyFill="1" applyBorder="1"/>
    <xf numFmtId="41" fontId="6" fillId="0" borderId="23" xfId="0" applyNumberFormat="1" applyFont="1" applyFill="1" applyBorder="1"/>
    <xf numFmtId="41" fontId="6" fillId="0" borderId="30" xfId="0" applyNumberFormat="1" applyFont="1" applyFill="1" applyBorder="1"/>
    <xf numFmtId="41" fontId="1" fillId="0" borderId="23" xfId="0" applyNumberFormat="1" applyFont="1" applyFill="1" applyBorder="1" applyAlignment="1">
      <alignment horizontal="right"/>
    </xf>
    <xf numFmtId="41" fontId="4" fillId="0" borderId="21" xfId="0" applyNumberFormat="1" applyFont="1" applyFill="1" applyBorder="1"/>
    <xf numFmtId="41" fontId="2" fillId="0" borderId="27" xfId="0" applyNumberFormat="1" applyFont="1" applyFill="1" applyBorder="1"/>
    <xf numFmtId="41" fontId="6" fillId="0" borderId="31" xfId="0" applyNumberFormat="1" applyFont="1" applyFill="1" applyBorder="1"/>
    <xf numFmtId="41" fontId="6" fillId="0" borderId="1" xfId="0" applyNumberFormat="1" applyFont="1" applyFill="1" applyBorder="1"/>
    <xf numFmtId="0" fontId="1" fillId="2" borderId="1" xfId="0" quotePrefix="1" applyFont="1" applyFill="1" applyBorder="1"/>
    <xf numFmtId="0" fontId="2" fillId="0" borderId="1" xfId="0" applyFont="1" applyBorder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41" fontId="2" fillId="0" borderId="1" xfId="0" applyNumberFormat="1" applyFont="1" applyFill="1" applyBorder="1" applyAlignment="1"/>
    <xf numFmtId="41" fontId="2" fillId="0" borderId="9" xfId="0" applyNumberFormat="1" applyFont="1" applyFill="1" applyBorder="1" applyAlignment="1"/>
    <xf numFmtId="41" fontId="2" fillId="0" borderId="22" xfId="0" applyNumberFormat="1" applyFont="1" applyFill="1" applyBorder="1" applyAlignment="1"/>
    <xf numFmtId="41" fontId="2" fillId="0" borderId="1" xfId="0" applyNumberFormat="1" applyFont="1" applyFill="1" applyBorder="1" applyAlignment="1">
      <alignment horizontal="left"/>
    </xf>
    <xf numFmtId="41" fontId="2" fillId="0" borderId="9" xfId="0" applyNumberFormat="1" applyFont="1" applyFill="1" applyBorder="1" applyAlignment="1">
      <alignment horizontal="left"/>
    </xf>
    <xf numFmtId="41" fontId="2" fillId="0" borderId="22" xfId="0" applyNumberFormat="1" applyFont="1" applyFill="1" applyBorder="1" applyAlignment="1">
      <alignment horizontal="left"/>
    </xf>
    <xf numFmtId="41" fontId="4" fillId="0" borderId="1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0"/>
  <sheetViews>
    <sheetView tabSelected="1" zoomScaleNormal="100" workbookViewId="0">
      <pane xSplit="2" ySplit="7" topLeftCell="C29" activePane="bottomRight" state="frozen"/>
      <selection pane="topRight" activeCell="C1" sqref="C1"/>
      <selection pane="bottomLeft" activeCell="A6" sqref="A6"/>
      <selection pane="bottomRight" activeCell="I38" sqref="I38"/>
    </sheetView>
  </sheetViews>
  <sheetFormatPr defaultColWidth="17.28515625" defaultRowHeight="12" customHeight="1" x14ac:dyDescent="0.2"/>
  <cols>
    <col min="1" max="1" width="3.42578125" style="25" customWidth="1"/>
    <col min="2" max="2" width="31" style="25" customWidth="1"/>
    <col min="3" max="3" width="15.7109375" style="25" customWidth="1"/>
    <col min="4" max="4" width="2.7109375" style="45" customWidth="1"/>
    <col min="5" max="5" width="14.85546875" style="25" hidden="1" customWidth="1"/>
    <col min="6" max="6" width="14.85546875" style="45" hidden="1" customWidth="1"/>
    <col min="7" max="7" width="14.85546875" style="99" customWidth="1"/>
    <col min="8" max="8" width="3.85546875" style="25" customWidth="1"/>
    <col min="9" max="9" width="16.7109375" style="25" customWidth="1"/>
    <col min="10" max="10" width="60.28515625" style="25" customWidth="1"/>
    <col min="11" max="11" width="1.42578125" style="25" customWidth="1"/>
    <col min="12" max="13" width="12.7109375" style="25" customWidth="1"/>
    <col min="14" max="16384" width="17.28515625" style="25"/>
  </cols>
  <sheetData>
    <row r="1" spans="1:13" ht="14.45" customHeight="1" x14ac:dyDescent="0.2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"/>
      <c r="K1" s="1"/>
      <c r="L1" s="1"/>
      <c r="M1" s="1"/>
    </row>
    <row r="2" spans="1:13" ht="14.45" customHeight="1" x14ac:dyDescent="0.2">
      <c r="A2" s="123" t="s">
        <v>60</v>
      </c>
      <c r="B2" s="124"/>
      <c r="C2" s="124"/>
      <c r="D2" s="124"/>
      <c r="E2" s="124"/>
      <c r="F2" s="124"/>
      <c r="G2" s="124"/>
      <c r="H2" s="124"/>
      <c r="I2" s="124"/>
      <c r="J2" s="26"/>
      <c r="K2" s="1"/>
      <c r="L2" s="1"/>
      <c r="M2" s="1"/>
    </row>
    <row r="3" spans="1:13" ht="14.45" customHeight="1" thickBot="1" x14ac:dyDescent="0.25">
      <c r="A3" s="19"/>
      <c r="J3" s="26"/>
      <c r="K3" s="1"/>
      <c r="L3" s="1"/>
      <c r="M3" s="1"/>
    </row>
    <row r="4" spans="1:13" ht="14.45" customHeight="1" thickBot="1" x14ac:dyDescent="0.25">
      <c r="A4" s="19"/>
      <c r="B4" s="28" t="s">
        <v>37</v>
      </c>
      <c r="C4" s="29">
        <v>14634.39</v>
      </c>
      <c r="D4" s="29"/>
      <c r="E4" s="29">
        <v>13205.31</v>
      </c>
      <c r="F4" s="29">
        <f>E70</f>
        <v>21475.21</v>
      </c>
      <c r="G4" s="107">
        <v>14634.39</v>
      </c>
      <c r="H4" s="30"/>
      <c r="I4" s="31">
        <f>G70</f>
        <v>14989.285</v>
      </c>
      <c r="J4" s="26"/>
      <c r="K4" s="1"/>
      <c r="L4" s="1"/>
      <c r="M4" s="1"/>
    </row>
    <row r="5" spans="1:13" ht="14.45" customHeight="1" x14ac:dyDescent="0.2">
      <c r="A5" s="19"/>
      <c r="J5" s="26"/>
      <c r="K5" s="1"/>
      <c r="L5" s="1"/>
      <c r="M5" s="1"/>
    </row>
    <row r="6" spans="1:13" ht="14.45" customHeight="1" x14ac:dyDescent="0.2">
      <c r="A6" s="2"/>
      <c r="B6" s="1"/>
      <c r="C6" s="88"/>
      <c r="D6" s="10"/>
      <c r="E6" s="51" t="s">
        <v>50</v>
      </c>
      <c r="F6" s="52" t="s">
        <v>53</v>
      </c>
      <c r="G6" s="108" t="s">
        <v>65</v>
      </c>
      <c r="H6" s="10"/>
      <c r="I6" s="24" t="s">
        <v>34</v>
      </c>
      <c r="J6" s="4"/>
      <c r="K6" s="1"/>
      <c r="L6" s="1"/>
      <c r="M6" s="1"/>
    </row>
    <row r="7" spans="1:13" ht="14.45" customHeight="1" x14ac:dyDescent="0.2">
      <c r="A7" s="3"/>
      <c r="B7" s="3"/>
      <c r="C7" s="89" t="s">
        <v>52</v>
      </c>
      <c r="D7" s="44"/>
      <c r="E7" s="53" t="s">
        <v>51</v>
      </c>
      <c r="F7" s="44" t="s">
        <v>51</v>
      </c>
      <c r="G7" s="109" t="s">
        <v>59</v>
      </c>
      <c r="H7" s="19"/>
      <c r="I7" s="35" t="s">
        <v>61</v>
      </c>
      <c r="J7" s="44" t="s">
        <v>2</v>
      </c>
      <c r="K7" s="3"/>
      <c r="L7" s="3"/>
      <c r="M7" s="3"/>
    </row>
    <row r="8" spans="1:13" ht="14.45" customHeight="1" x14ac:dyDescent="0.2">
      <c r="A8" s="5" t="s">
        <v>1</v>
      </c>
      <c r="B8" s="3"/>
      <c r="C8" s="90"/>
      <c r="D8" s="3"/>
      <c r="E8" s="54"/>
      <c r="F8" s="3"/>
      <c r="G8" s="110"/>
      <c r="H8" s="3"/>
      <c r="I8" s="23"/>
      <c r="J8" s="6"/>
      <c r="K8" s="3"/>
      <c r="L8" s="3"/>
      <c r="M8" s="3"/>
    </row>
    <row r="9" spans="1:13" ht="14.45" customHeight="1" x14ac:dyDescent="0.2">
      <c r="A9" s="7" t="s">
        <v>38</v>
      </c>
      <c r="B9" s="8"/>
      <c r="C9" s="91"/>
      <c r="D9" s="8"/>
      <c r="E9" s="55"/>
      <c r="F9" s="8"/>
      <c r="G9" s="102"/>
      <c r="H9" s="8"/>
      <c r="I9" s="37"/>
      <c r="J9" s="1"/>
      <c r="K9" s="1"/>
      <c r="L9" s="1"/>
      <c r="M9" s="1"/>
    </row>
    <row r="10" spans="1:13" ht="14.45" customHeight="1" x14ac:dyDescent="0.2">
      <c r="A10" s="1"/>
      <c r="B10" s="8" t="s">
        <v>3</v>
      </c>
      <c r="C10" s="91">
        <v>1700</v>
      </c>
      <c r="D10" s="8"/>
      <c r="E10" s="55">
        <v>1597</v>
      </c>
      <c r="F10" s="8"/>
      <c r="G10" s="102">
        <v>2431.7199999999998</v>
      </c>
      <c r="H10" s="8"/>
      <c r="I10" s="67">
        <v>1700</v>
      </c>
      <c r="J10" s="1" t="s">
        <v>73</v>
      </c>
      <c r="K10" s="1"/>
      <c r="L10" s="1"/>
      <c r="M10" s="1"/>
    </row>
    <row r="11" spans="1:13" ht="14.45" customHeight="1" x14ac:dyDescent="0.2">
      <c r="A11" s="1"/>
      <c r="B11" s="8" t="s">
        <v>4</v>
      </c>
      <c r="C11" s="91">
        <v>725</v>
      </c>
      <c r="D11" s="8"/>
      <c r="E11" s="55">
        <v>725</v>
      </c>
      <c r="F11" s="8"/>
      <c r="G11" s="102">
        <v>700</v>
      </c>
      <c r="H11" s="8"/>
      <c r="I11" s="67">
        <v>725</v>
      </c>
      <c r="J11" s="26"/>
      <c r="K11" s="1"/>
      <c r="L11" s="1"/>
      <c r="M11" s="1"/>
    </row>
    <row r="12" spans="1:13" ht="14.45" customHeight="1" x14ac:dyDescent="0.2">
      <c r="A12" s="10"/>
      <c r="B12" s="12" t="s">
        <v>39</v>
      </c>
      <c r="C12" s="36">
        <f>SUM(C10:C11)</f>
        <v>2425</v>
      </c>
      <c r="D12" s="48"/>
      <c r="E12" s="56">
        <f>SUM(E10:E11)</f>
        <v>2322</v>
      </c>
      <c r="F12" s="48">
        <f>SUM(F10:F11)</f>
        <v>0</v>
      </c>
      <c r="G12" s="106">
        <f>SUM(G10:G11)</f>
        <v>3131.72</v>
      </c>
      <c r="H12" s="8"/>
      <c r="I12" s="36">
        <f>SUM(I10:I11)</f>
        <v>2425</v>
      </c>
      <c r="J12" s="10"/>
      <c r="K12" s="10"/>
      <c r="L12" s="10"/>
      <c r="M12" s="10"/>
    </row>
    <row r="13" spans="1:13" ht="14.45" customHeight="1" x14ac:dyDescent="0.2">
      <c r="A13" s="10"/>
      <c r="B13" s="12"/>
      <c r="C13" s="37"/>
      <c r="D13" s="32"/>
      <c r="E13" s="57"/>
      <c r="F13" s="32"/>
      <c r="G13" s="111"/>
      <c r="H13" s="8"/>
      <c r="I13" s="37"/>
      <c r="J13" s="10"/>
      <c r="K13" s="10"/>
      <c r="L13" s="10"/>
      <c r="M13" s="10"/>
    </row>
    <row r="14" spans="1:13" ht="14.45" customHeight="1" x14ac:dyDescent="0.2">
      <c r="A14" s="7" t="s">
        <v>7</v>
      </c>
      <c r="B14" s="68"/>
      <c r="C14" s="76"/>
      <c r="D14" s="69"/>
      <c r="E14" s="58"/>
      <c r="F14" s="11"/>
      <c r="G14" s="112"/>
      <c r="H14" s="8"/>
      <c r="I14" s="67"/>
      <c r="J14" s="1"/>
      <c r="K14" s="1"/>
      <c r="L14" s="1"/>
      <c r="M14" s="1"/>
    </row>
    <row r="15" spans="1:13" ht="14.45" customHeight="1" x14ac:dyDescent="0.2">
      <c r="A15" s="8"/>
      <c r="B15" s="125" t="s">
        <v>8</v>
      </c>
      <c r="C15" s="126">
        <v>1400</v>
      </c>
      <c r="D15" s="125"/>
      <c r="E15" s="127">
        <v>1430</v>
      </c>
      <c r="F15" s="125"/>
      <c r="G15" s="102">
        <v>1682.13</v>
      </c>
      <c r="H15" s="74"/>
      <c r="I15" s="77">
        <v>0</v>
      </c>
      <c r="J15" s="1" t="s">
        <v>74</v>
      </c>
      <c r="K15" s="1"/>
      <c r="L15" s="1"/>
      <c r="M15" s="1"/>
    </row>
    <row r="16" spans="1:13" ht="14.45" customHeight="1" x14ac:dyDescent="0.2">
      <c r="A16" s="8"/>
      <c r="B16" s="11" t="s">
        <v>9</v>
      </c>
      <c r="C16" s="92">
        <v>400</v>
      </c>
      <c r="D16" s="11"/>
      <c r="E16" s="58">
        <v>427</v>
      </c>
      <c r="F16" s="11"/>
      <c r="G16" s="102">
        <v>389.32</v>
      </c>
      <c r="H16" s="8"/>
      <c r="I16" s="67">
        <v>400</v>
      </c>
      <c r="J16" s="26"/>
      <c r="K16" s="1"/>
      <c r="L16" s="1"/>
      <c r="M16" s="1"/>
    </row>
    <row r="17" spans="1:13" ht="14.45" customHeight="1" x14ac:dyDescent="0.2">
      <c r="A17" s="8"/>
      <c r="B17" s="11" t="s">
        <v>32</v>
      </c>
      <c r="C17" s="92">
        <v>100</v>
      </c>
      <c r="D17" s="11"/>
      <c r="E17" s="58">
        <v>0</v>
      </c>
      <c r="F17" s="11"/>
      <c r="G17" s="102">
        <v>0</v>
      </c>
      <c r="H17" s="8"/>
      <c r="I17" s="67">
        <v>100</v>
      </c>
      <c r="J17" s="9"/>
      <c r="K17" s="1"/>
      <c r="L17" s="1"/>
      <c r="M17" s="1"/>
    </row>
    <row r="18" spans="1:13" ht="14.45" customHeight="1" x14ac:dyDescent="0.2">
      <c r="A18" s="8"/>
      <c r="B18" s="11" t="s">
        <v>33</v>
      </c>
      <c r="C18" s="92">
        <v>200</v>
      </c>
      <c r="D18" s="11"/>
      <c r="E18" s="58">
        <v>43</v>
      </c>
      <c r="F18" s="11"/>
      <c r="G18" s="102">
        <v>345.92</v>
      </c>
      <c r="H18" s="8"/>
      <c r="I18" s="67">
        <v>200</v>
      </c>
      <c r="J18" s="1" t="s">
        <v>75</v>
      </c>
      <c r="K18" s="1"/>
      <c r="L18" s="1"/>
      <c r="M18" s="1"/>
    </row>
    <row r="19" spans="1:13" ht="14.45" customHeight="1" x14ac:dyDescent="0.2">
      <c r="A19" s="8"/>
      <c r="B19" s="11" t="s">
        <v>10</v>
      </c>
      <c r="C19" s="92">
        <v>-730</v>
      </c>
      <c r="D19" s="11"/>
      <c r="E19" s="58">
        <v>-730</v>
      </c>
      <c r="F19" s="11"/>
      <c r="G19" s="102">
        <f t="shared" ref="G19" si="0">E19+F19</f>
        <v>-730</v>
      </c>
      <c r="H19" s="8"/>
      <c r="I19" s="67">
        <f>SUM(-235-235-260)</f>
        <v>-730</v>
      </c>
      <c r="J19" s="7" t="s">
        <v>69</v>
      </c>
      <c r="K19" s="1"/>
      <c r="L19" s="1"/>
      <c r="M19" s="1"/>
    </row>
    <row r="20" spans="1:13" ht="14.45" customHeight="1" x14ac:dyDescent="0.2">
      <c r="A20" s="8"/>
      <c r="B20" s="12" t="s">
        <v>11</v>
      </c>
      <c r="C20" s="36">
        <f>SUM(C15:C19)</f>
        <v>1370</v>
      </c>
      <c r="D20" s="48"/>
      <c r="E20" s="56">
        <f>SUM(E15:E19)</f>
        <v>1170</v>
      </c>
      <c r="F20" s="48">
        <f>SUM(F15:F19)</f>
        <v>0</v>
      </c>
      <c r="G20" s="106">
        <f>SUM(G15:G19)</f>
        <v>1687.3700000000003</v>
      </c>
      <c r="H20" s="8"/>
      <c r="I20" s="36">
        <f>SUM(I15:I19)</f>
        <v>-30</v>
      </c>
      <c r="J20" s="7"/>
      <c r="K20" s="1"/>
      <c r="L20" s="1"/>
      <c r="M20" s="1"/>
    </row>
    <row r="21" spans="1:13" ht="14.45" customHeight="1" x14ac:dyDescent="0.2">
      <c r="A21" s="10"/>
      <c r="B21" s="12"/>
      <c r="C21" s="37"/>
      <c r="D21" s="32"/>
      <c r="E21" s="57"/>
      <c r="F21" s="32"/>
      <c r="G21" s="111"/>
      <c r="H21" s="8"/>
      <c r="I21" s="37"/>
      <c r="J21" s="10"/>
      <c r="K21" s="10"/>
      <c r="L21" s="10"/>
      <c r="M21" s="10"/>
    </row>
    <row r="22" spans="1:13" s="45" customFormat="1" ht="14.45" customHeight="1" x14ac:dyDescent="0.2">
      <c r="A22" s="1" t="s">
        <v>40</v>
      </c>
      <c r="B22" s="12"/>
      <c r="C22" s="37"/>
      <c r="D22" s="32"/>
      <c r="E22" s="57"/>
      <c r="F22" s="32"/>
      <c r="G22" s="111"/>
      <c r="H22" s="8"/>
      <c r="I22" s="37"/>
      <c r="J22" s="10"/>
      <c r="K22" s="10"/>
      <c r="L22" s="10"/>
      <c r="M22" s="10"/>
    </row>
    <row r="23" spans="1:13" ht="14.45" customHeight="1" x14ac:dyDescent="0.2">
      <c r="A23" s="1"/>
      <c r="B23" s="68" t="s">
        <v>58</v>
      </c>
      <c r="C23" s="91">
        <v>2000</v>
      </c>
      <c r="D23" s="8"/>
      <c r="E23" s="55">
        <f>1000+250+750</f>
        <v>2000</v>
      </c>
      <c r="F23" s="8"/>
      <c r="G23" s="102">
        <v>1206.05</v>
      </c>
      <c r="H23" s="8"/>
      <c r="I23" s="37">
        <v>1200</v>
      </c>
      <c r="J23" s="1" t="s">
        <v>72</v>
      </c>
      <c r="K23" s="1"/>
      <c r="L23" s="1"/>
      <c r="M23" s="1"/>
    </row>
    <row r="24" spans="1:13" ht="14.45" customHeight="1" x14ac:dyDescent="0.2">
      <c r="A24" s="1"/>
      <c r="B24" s="68" t="s">
        <v>41</v>
      </c>
      <c r="C24" s="91">
        <v>3000</v>
      </c>
      <c r="D24" s="8"/>
      <c r="E24" s="55">
        <f>3650.24-1150.24+27+200+500+48.55+32.49+95.85+158.72+20.67+75+75+20.68</f>
        <v>3753.9599999999996</v>
      </c>
      <c r="F24" s="8"/>
      <c r="G24" s="102">
        <v>802.99</v>
      </c>
      <c r="H24" s="8"/>
      <c r="I24" s="37">
        <v>1000</v>
      </c>
      <c r="J24" s="1"/>
      <c r="K24" s="1"/>
      <c r="L24" s="1"/>
      <c r="M24" s="1"/>
    </row>
    <row r="25" spans="1:13" ht="14.45" customHeight="1" x14ac:dyDescent="0.2">
      <c r="A25" s="1"/>
      <c r="B25" s="68" t="s">
        <v>42</v>
      </c>
      <c r="C25" s="91">
        <v>500</v>
      </c>
      <c r="D25" s="8"/>
      <c r="E25" s="55">
        <f>620</f>
        <v>620</v>
      </c>
      <c r="F25" s="8"/>
      <c r="G25" s="102">
        <v>10000</v>
      </c>
      <c r="H25" s="8"/>
      <c r="I25" s="37">
        <v>0</v>
      </c>
      <c r="J25" s="1" t="s">
        <v>62</v>
      </c>
      <c r="K25" s="1"/>
      <c r="L25" s="1"/>
      <c r="M25" s="1"/>
    </row>
    <row r="26" spans="1:13" ht="14.45" customHeight="1" x14ac:dyDescent="0.2">
      <c r="A26" s="1"/>
      <c r="B26" s="70" t="s">
        <v>43</v>
      </c>
      <c r="C26" s="83">
        <f>SUM(C23:C25)</f>
        <v>5500</v>
      </c>
      <c r="D26" s="27"/>
      <c r="E26" s="59">
        <f>SUM(E23:E25)</f>
        <v>6373.9599999999991</v>
      </c>
      <c r="F26" s="27">
        <f>SUM(F23:F25)</f>
        <v>0</v>
      </c>
      <c r="G26" s="105">
        <f>SUM(G23:G25)</f>
        <v>12009.04</v>
      </c>
      <c r="H26" s="8"/>
      <c r="I26" s="38">
        <f>SUM(I23:I25)</f>
        <v>2200</v>
      </c>
      <c r="J26" s="1"/>
      <c r="K26" s="1"/>
      <c r="L26" s="1"/>
      <c r="M26" s="1"/>
    </row>
    <row r="27" spans="1:13" s="45" customFormat="1" ht="14.45" customHeight="1" x14ac:dyDescent="0.2">
      <c r="A27" s="10"/>
      <c r="B27" s="12"/>
      <c r="C27" s="37"/>
      <c r="D27" s="32"/>
      <c r="E27" s="57"/>
      <c r="F27" s="32"/>
      <c r="G27" s="111"/>
      <c r="H27" s="8"/>
      <c r="I27" s="37"/>
      <c r="J27" s="10"/>
      <c r="K27" s="10"/>
      <c r="L27" s="10"/>
      <c r="M27" s="10"/>
    </row>
    <row r="28" spans="1:13" ht="14.45" customHeight="1" x14ac:dyDescent="0.2">
      <c r="A28" s="1" t="s">
        <v>5</v>
      </c>
      <c r="B28" s="8"/>
      <c r="C28" s="91"/>
      <c r="D28" s="8"/>
      <c r="E28" s="55"/>
      <c r="F28" s="8"/>
      <c r="G28" s="102"/>
      <c r="H28" s="8"/>
      <c r="I28" s="37"/>
      <c r="J28" s="1"/>
      <c r="K28" s="1"/>
      <c r="L28" s="1"/>
      <c r="M28" s="1"/>
    </row>
    <row r="29" spans="1:13" ht="14.45" customHeight="1" x14ac:dyDescent="0.2">
      <c r="A29" s="8"/>
      <c r="B29" s="11" t="s">
        <v>29</v>
      </c>
      <c r="C29" s="92">
        <v>10500</v>
      </c>
      <c r="D29" s="11"/>
      <c r="E29" s="58">
        <v>10038</v>
      </c>
      <c r="F29" s="11"/>
      <c r="G29" s="102">
        <v>7068.3</v>
      </c>
      <c r="H29" s="8"/>
      <c r="I29" s="67">
        <v>7000</v>
      </c>
      <c r="J29" s="9"/>
      <c r="K29" s="1"/>
      <c r="L29" s="1"/>
      <c r="M29" s="1"/>
    </row>
    <row r="30" spans="1:13" ht="14.45" customHeight="1" x14ac:dyDescent="0.2">
      <c r="A30" s="8"/>
      <c r="B30" s="8" t="s">
        <v>6</v>
      </c>
      <c r="C30" s="91">
        <v>-6000</v>
      </c>
      <c r="D30" s="8"/>
      <c r="E30" s="55">
        <f>-5993+65</f>
        <v>-5928</v>
      </c>
      <c r="F30" s="8"/>
      <c r="G30" s="102">
        <v>-3615.6</v>
      </c>
      <c r="H30" s="8"/>
      <c r="I30" s="67">
        <v>-3600</v>
      </c>
      <c r="J30" s="1"/>
      <c r="K30" s="1"/>
      <c r="L30" s="1"/>
      <c r="M30" s="1"/>
    </row>
    <row r="31" spans="1:13" ht="14.45" customHeight="1" x14ac:dyDescent="0.2">
      <c r="A31" s="8"/>
      <c r="B31" s="8" t="s">
        <v>35</v>
      </c>
      <c r="C31" s="91">
        <v>-500</v>
      </c>
      <c r="D31" s="8"/>
      <c r="E31" s="55">
        <v>-496</v>
      </c>
      <c r="F31" s="8"/>
      <c r="G31" s="102">
        <v>-492.62</v>
      </c>
      <c r="H31" s="8"/>
      <c r="I31" s="67">
        <v>-500</v>
      </c>
      <c r="J31" s="1"/>
      <c r="K31" s="1"/>
      <c r="L31" s="1"/>
      <c r="M31" s="1"/>
    </row>
    <row r="32" spans="1:13" ht="14.45" customHeight="1" x14ac:dyDescent="0.2">
      <c r="A32" s="8"/>
      <c r="B32" s="12" t="s">
        <v>30</v>
      </c>
      <c r="C32" s="38">
        <f>SUM(C29:C31)</f>
        <v>4000</v>
      </c>
      <c r="D32" s="20"/>
      <c r="E32" s="60">
        <f>SUM(E29:E31)</f>
        <v>3614</v>
      </c>
      <c r="F32" s="20">
        <f>SUM(F29:F31)</f>
        <v>0</v>
      </c>
      <c r="G32" s="113">
        <f>SUM(G29:G31)</f>
        <v>2960.0800000000004</v>
      </c>
      <c r="H32" s="8"/>
      <c r="I32" s="38">
        <f>SUM(I29:I31)</f>
        <v>2900</v>
      </c>
      <c r="J32" s="1"/>
      <c r="K32" s="1"/>
      <c r="L32" s="1"/>
      <c r="M32" s="1"/>
    </row>
    <row r="33" spans="1:13" ht="14.45" customHeight="1" x14ac:dyDescent="0.2">
      <c r="A33" s="1"/>
      <c r="B33" s="8"/>
      <c r="C33" s="91"/>
      <c r="D33" s="8"/>
      <c r="E33" s="55"/>
      <c r="F33" s="8"/>
      <c r="G33" s="102"/>
      <c r="H33" s="8"/>
      <c r="I33" s="37"/>
      <c r="J33" s="1"/>
      <c r="K33" s="1"/>
      <c r="L33" s="1"/>
      <c r="M33" s="1"/>
    </row>
    <row r="34" spans="1:13" ht="14.45" customHeight="1" x14ac:dyDescent="0.2">
      <c r="A34" s="8"/>
      <c r="B34" s="8" t="s">
        <v>12</v>
      </c>
      <c r="C34" s="91">
        <v>1200</v>
      </c>
      <c r="D34" s="8"/>
      <c r="E34" s="55">
        <v>866</v>
      </c>
      <c r="F34" s="8">
        <v>300</v>
      </c>
      <c r="G34" s="102">
        <v>1457.11</v>
      </c>
      <c r="H34" s="8"/>
      <c r="I34" s="67">
        <v>1500</v>
      </c>
      <c r="J34" s="1" t="s">
        <v>63</v>
      </c>
      <c r="K34" s="1"/>
      <c r="L34" s="1"/>
      <c r="M34" s="1"/>
    </row>
    <row r="35" spans="1:13" s="45" customFormat="1" ht="14.45" customHeight="1" x14ac:dyDescent="0.2">
      <c r="A35" s="8"/>
      <c r="B35" s="74" t="s">
        <v>70</v>
      </c>
      <c r="C35" s="100">
        <v>2000</v>
      </c>
      <c r="D35" s="74"/>
      <c r="E35" s="101">
        <v>740.8</v>
      </c>
      <c r="F35" s="74">
        <v>500</v>
      </c>
      <c r="G35" s="102">
        <v>1948.91</v>
      </c>
      <c r="H35" s="74"/>
      <c r="I35" s="77">
        <v>1000</v>
      </c>
      <c r="J35" s="1"/>
      <c r="K35" s="1"/>
      <c r="L35" s="1"/>
      <c r="M35" s="1"/>
    </row>
    <row r="36" spans="1:13" s="45" customFormat="1" ht="14.45" customHeight="1" x14ac:dyDescent="0.2">
      <c r="A36" s="8"/>
      <c r="B36" s="74" t="s">
        <v>46</v>
      </c>
      <c r="C36" s="100">
        <v>600</v>
      </c>
      <c r="D36" s="74"/>
      <c r="E36" s="101">
        <f>330+123.75+148.75</f>
        <v>602.5</v>
      </c>
      <c r="F36" s="74"/>
      <c r="G36" s="102">
        <f>390.915+242.5+148.75</f>
        <v>782.16499999999996</v>
      </c>
      <c r="H36" s="74"/>
      <c r="I36" s="77">
        <v>750</v>
      </c>
      <c r="J36" s="1"/>
      <c r="K36" s="1"/>
      <c r="L36" s="1"/>
      <c r="M36" s="1"/>
    </row>
    <row r="37" spans="1:13" s="45" customFormat="1" ht="14.45" customHeight="1" x14ac:dyDescent="0.2">
      <c r="A37" s="8"/>
      <c r="B37" s="74" t="s">
        <v>47</v>
      </c>
      <c r="C37" s="100">
        <v>2700</v>
      </c>
      <c r="D37" s="74"/>
      <c r="E37" s="101"/>
      <c r="F37" s="74">
        <v>550</v>
      </c>
      <c r="G37" s="102">
        <v>385.8</v>
      </c>
      <c r="H37" s="74"/>
      <c r="I37" s="77">
        <v>200</v>
      </c>
      <c r="J37" s="1"/>
      <c r="K37" s="1"/>
      <c r="L37" s="1"/>
      <c r="M37" s="1"/>
    </row>
    <row r="38" spans="1:13" ht="26.25" customHeight="1" x14ac:dyDescent="0.2">
      <c r="A38" s="8"/>
      <c r="B38" s="74" t="s">
        <v>13</v>
      </c>
      <c r="C38" s="100">
        <v>100</v>
      </c>
      <c r="D38" s="74"/>
      <c r="E38" s="101">
        <f>22.98+2.18+35.5+22.98+20</f>
        <v>103.64</v>
      </c>
      <c r="F38" s="74">
        <v>96</v>
      </c>
      <c r="G38" s="102">
        <f>1734.52-390.91</f>
        <v>1343.61</v>
      </c>
      <c r="H38" s="74"/>
      <c r="I38" s="77">
        <v>1000</v>
      </c>
      <c r="J38" s="9" t="s">
        <v>66</v>
      </c>
      <c r="K38" s="1"/>
      <c r="L38" s="1"/>
      <c r="M38" s="1"/>
    </row>
    <row r="39" spans="1:13" ht="14.45" customHeight="1" x14ac:dyDescent="0.2">
      <c r="A39" s="8"/>
      <c r="B39" s="71" t="s">
        <v>13</v>
      </c>
      <c r="C39" s="73">
        <f>SUM(C34:C38)</f>
        <v>6600</v>
      </c>
      <c r="D39" s="86"/>
      <c r="E39" s="72">
        <f>SUM(E34:E38)</f>
        <v>2312.94</v>
      </c>
      <c r="F39" s="86">
        <f>SUM(F34:F38)</f>
        <v>1446</v>
      </c>
      <c r="G39" s="97">
        <f>SUM(G34:G38)</f>
        <v>5917.5949999999993</v>
      </c>
      <c r="H39" s="74"/>
      <c r="I39" s="73">
        <f>SUM(I34:I38)</f>
        <v>4450</v>
      </c>
      <c r="J39" s="9"/>
      <c r="K39" s="1"/>
      <c r="L39" s="1"/>
      <c r="M39" s="1"/>
    </row>
    <row r="40" spans="1:13" ht="14.45" customHeight="1" x14ac:dyDescent="0.2">
      <c r="B40" s="68"/>
      <c r="C40" s="76"/>
      <c r="D40" s="69"/>
      <c r="E40" s="75"/>
      <c r="F40" s="69"/>
      <c r="G40" s="111"/>
      <c r="H40" s="68"/>
      <c r="I40" s="76"/>
    </row>
    <row r="41" spans="1:13" ht="14.45" customHeight="1" x14ac:dyDescent="0.2">
      <c r="A41" s="14"/>
      <c r="B41" s="12" t="s">
        <v>48</v>
      </c>
      <c r="C41" s="47">
        <f>C32+C39</f>
        <v>10600</v>
      </c>
      <c r="D41" s="87"/>
      <c r="E41" s="49">
        <f>E32+E39</f>
        <v>5926.9400000000005</v>
      </c>
      <c r="F41" s="87">
        <f>F32+F39</f>
        <v>1446</v>
      </c>
      <c r="G41" s="96">
        <f>G32+G39</f>
        <v>8877.6749999999993</v>
      </c>
      <c r="H41" s="8"/>
      <c r="I41" s="47">
        <f>I32+I39</f>
        <v>7350</v>
      </c>
      <c r="J41" s="10"/>
      <c r="K41" s="10"/>
      <c r="L41" s="10"/>
      <c r="M41" s="10"/>
    </row>
    <row r="42" spans="1:13" ht="14.45" customHeight="1" x14ac:dyDescent="0.2">
      <c r="A42" s="14"/>
      <c r="B42" s="15"/>
      <c r="C42" s="40"/>
      <c r="D42" s="21"/>
      <c r="E42" s="62"/>
      <c r="F42" s="21"/>
      <c r="G42" s="114"/>
      <c r="H42" s="14"/>
      <c r="I42" s="40"/>
      <c r="J42" s="10"/>
      <c r="K42" s="10"/>
      <c r="L42" s="10"/>
      <c r="M42" s="10"/>
    </row>
    <row r="43" spans="1:13" ht="14.45" customHeight="1" x14ac:dyDescent="0.2">
      <c r="A43" s="14"/>
      <c r="B43" s="15" t="s">
        <v>49</v>
      </c>
      <c r="C43" s="39">
        <f>C12+C41+C20+C26</f>
        <v>19895</v>
      </c>
      <c r="D43" s="34"/>
      <c r="E43" s="61">
        <f>E12+E41+E20+E26</f>
        <v>15792.9</v>
      </c>
      <c r="F43" s="34">
        <f>F12+F41+F20+F26</f>
        <v>1446</v>
      </c>
      <c r="G43" s="115">
        <f>G12+G41+G20+G26</f>
        <v>25705.805</v>
      </c>
      <c r="H43" s="14"/>
      <c r="I43" s="39">
        <f>I12+I41+I20+I26</f>
        <v>11945</v>
      </c>
      <c r="J43" s="10"/>
      <c r="K43" s="10"/>
      <c r="L43" s="10"/>
      <c r="M43" s="10"/>
    </row>
    <row r="44" spans="1:13" ht="14.45" customHeight="1" x14ac:dyDescent="0.2">
      <c r="A44" s="14"/>
      <c r="B44" s="15"/>
      <c r="C44" s="40"/>
      <c r="D44" s="21"/>
      <c r="E44" s="62"/>
      <c r="F44" s="21"/>
      <c r="G44" s="114"/>
      <c r="H44" s="14"/>
      <c r="I44" s="40"/>
      <c r="J44" s="10"/>
      <c r="K44" s="10"/>
      <c r="L44" s="10"/>
      <c r="M44" s="10"/>
    </row>
    <row r="45" spans="1:13" ht="14.45" customHeight="1" x14ac:dyDescent="0.2">
      <c r="A45" s="33" t="s">
        <v>14</v>
      </c>
      <c r="B45" s="15"/>
      <c r="C45" s="93"/>
      <c r="D45" s="15"/>
      <c r="E45" s="63"/>
      <c r="F45" s="15"/>
      <c r="G45" s="116"/>
      <c r="H45" s="14"/>
      <c r="I45" s="40"/>
      <c r="J45" s="10"/>
      <c r="K45" s="10"/>
      <c r="L45" s="10"/>
      <c r="M45" s="10"/>
    </row>
    <row r="46" spans="1:13" ht="14.45" customHeight="1" x14ac:dyDescent="0.2">
      <c r="A46" s="1" t="s">
        <v>15</v>
      </c>
      <c r="B46" s="8"/>
      <c r="C46" s="91"/>
      <c r="D46" s="8"/>
      <c r="E46" s="55"/>
      <c r="F46" s="8"/>
      <c r="G46" s="102"/>
      <c r="H46" s="8"/>
      <c r="I46" s="37"/>
      <c r="J46" s="1"/>
      <c r="K46" s="1"/>
      <c r="L46" s="1"/>
      <c r="M46" s="1"/>
    </row>
    <row r="47" spans="1:13" ht="29.25" customHeight="1" x14ac:dyDescent="0.2">
      <c r="A47" s="13"/>
      <c r="B47" s="128" t="s">
        <v>56</v>
      </c>
      <c r="C47" s="129">
        <v>-5000</v>
      </c>
      <c r="D47" s="128"/>
      <c r="E47" s="130">
        <v>-5000</v>
      </c>
      <c r="F47" s="128"/>
      <c r="G47" s="102">
        <f t="shared" ref="G47:G55" si="1">E47+F47</f>
        <v>-5000</v>
      </c>
      <c r="H47" s="103"/>
      <c r="I47" s="77">
        <f>-5000+1250+1250</f>
        <v>-2500</v>
      </c>
      <c r="J47" s="9" t="s">
        <v>71</v>
      </c>
      <c r="K47" s="1"/>
      <c r="L47" s="1"/>
      <c r="M47" s="1"/>
    </row>
    <row r="48" spans="1:13" ht="14.45" customHeight="1" x14ac:dyDescent="0.2">
      <c r="A48" s="1"/>
      <c r="B48" s="74" t="s">
        <v>16</v>
      </c>
      <c r="C48" s="100">
        <v>-2500</v>
      </c>
      <c r="D48" s="74"/>
      <c r="E48" s="101">
        <v>0</v>
      </c>
      <c r="F48" s="74">
        <v>-2500</v>
      </c>
      <c r="G48" s="102">
        <f t="shared" si="1"/>
        <v>-2500</v>
      </c>
      <c r="H48" s="74"/>
      <c r="I48" s="77">
        <v>-2500</v>
      </c>
      <c r="J48" s="1"/>
      <c r="K48" s="1"/>
      <c r="L48" s="1"/>
      <c r="M48" s="1"/>
    </row>
    <row r="49" spans="1:13" ht="14.45" customHeight="1" x14ac:dyDescent="0.2">
      <c r="A49" s="1"/>
      <c r="B49" s="74" t="s">
        <v>31</v>
      </c>
      <c r="C49" s="100">
        <v>-750</v>
      </c>
      <c r="D49" s="74"/>
      <c r="E49" s="101">
        <v>0</v>
      </c>
      <c r="F49" s="74"/>
      <c r="G49" s="102">
        <f t="shared" si="1"/>
        <v>0</v>
      </c>
      <c r="H49" s="74"/>
      <c r="I49" s="77">
        <v>-750</v>
      </c>
      <c r="J49" s="17"/>
      <c r="K49" s="1"/>
      <c r="L49" s="1"/>
      <c r="M49" s="1"/>
    </row>
    <row r="50" spans="1:13" ht="14.45" customHeight="1" x14ac:dyDescent="0.2">
      <c r="A50" s="1"/>
      <c r="B50" s="74" t="s">
        <v>44</v>
      </c>
      <c r="C50" s="100">
        <v>-1600</v>
      </c>
      <c r="D50" s="74"/>
      <c r="E50" s="101">
        <v>-294</v>
      </c>
      <c r="F50" s="74">
        <v>-1300</v>
      </c>
      <c r="G50" s="102">
        <v>-12397.03</v>
      </c>
      <c r="H50" s="74"/>
      <c r="I50" s="77">
        <v>-1600</v>
      </c>
      <c r="J50" s="16" t="s">
        <v>64</v>
      </c>
      <c r="K50" s="1"/>
      <c r="L50" s="1"/>
      <c r="M50" s="1"/>
    </row>
    <row r="51" spans="1:13" ht="14.45" customHeight="1" x14ac:dyDescent="0.2">
      <c r="A51" s="10"/>
      <c r="B51" s="8" t="s">
        <v>27</v>
      </c>
      <c r="C51" s="91">
        <v>-1600</v>
      </c>
      <c r="D51" s="8"/>
      <c r="E51" s="55">
        <v>-1654</v>
      </c>
      <c r="F51" s="8"/>
      <c r="G51" s="102">
        <v>-3339.27</v>
      </c>
      <c r="H51" s="14"/>
      <c r="I51" s="77"/>
      <c r="J51" s="122" t="s">
        <v>67</v>
      </c>
      <c r="K51" s="10"/>
      <c r="L51" s="10"/>
      <c r="M51" s="10"/>
    </row>
    <row r="52" spans="1:13" s="99" customFormat="1" ht="14.45" customHeight="1" x14ac:dyDescent="0.2">
      <c r="A52" s="98"/>
      <c r="B52" s="74" t="s">
        <v>54</v>
      </c>
      <c r="C52" s="100">
        <v>-500</v>
      </c>
      <c r="D52" s="74"/>
      <c r="E52" s="101"/>
      <c r="F52" s="74"/>
      <c r="G52" s="102">
        <v>-500</v>
      </c>
      <c r="H52" s="103"/>
      <c r="I52" s="77">
        <v>-500</v>
      </c>
      <c r="J52" s="17"/>
      <c r="K52" s="98"/>
      <c r="L52" s="98"/>
      <c r="M52" s="98"/>
    </row>
    <row r="53" spans="1:13" s="99" customFormat="1" ht="14.45" customHeight="1" x14ac:dyDescent="0.2">
      <c r="A53" s="16"/>
      <c r="B53" s="74" t="s">
        <v>17</v>
      </c>
      <c r="C53" s="100">
        <v>-3500</v>
      </c>
      <c r="D53" s="74"/>
      <c r="E53" s="101">
        <v>-500</v>
      </c>
      <c r="F53" s="74">
        <v>-1000</v>
      </c>
      <c r="G53" s="102">
        <v>-1000</v>
      </c>
      <c r="H53" s="74"/>
      <c r="I53" s="77">
        <v>-3500</v>
      </c>
      <c r="J53" s="16"/>
      <c r="K53" s="16"/>
      <c r="L53" s="16"/>
      <c r="M53" s="16"/>
    </row>
    <row r="54" spans="1:13" s="99" customFormat="1" ht="14.45" customHeight="1" x14ac:dyDescent="0.2">
      <c r="A54" s="98"/>
      <c r="B54" s="104" t="s">
        <v>55</v>
      </c>
      <c r="C54" s="100">
        <v>-1500</v>
      </c>
      <c r="D54" s="74"/>
      <c r="E54" s="101"/>
      <c r="F54" s="74">
        <v>-2000</v>
      </c>
      <c r="G54" s="102">
        <v>-821.32</v>
      </c>
      <c r="H54" s="103"/>
      <c r="I54" s="77">
        <v>-1500</v>
      </c>
      <c r="J54" s="17"/>
      <c r="K54" s="98"/>
      <c r="L54" s="98"/>
      <c r="M54" s="98"/>
    </row>
    <row r="55" spans="1:13" s="99" customFormat="1" ht="14.45" customHeight="1" x14ac:dyDescent="0.2">
      <c r="A55" s="98"/>
      <c r="B55" s="74" t="s">
        <v>57</v>
      </c>
      <c r="C55" s="100">
        <v>-500</v>
      </c>
      <c r="D55" s="74"/>
      <c r="E55" s="101">
        <v>0</v>
      </c>
      <c r="F55" s="74"/>
      <c r="G55" s="102">
        <f t="shared" si="1"/>
        <v>0</v>
      </c>
      <c r="H55" s="103"/>
      <c r="I55" s="77">
        <v>-500</v>
      </c>
      <c r="J55" s="17"/>
      <c r="K55" s="98"/>
      <c r="L55" s="98"/>
      <c r="M55" s="98"/>
    </row>
    <row r="56" spans="1:13" ht="14.45" customHeight="1" x14ac:dyDescent="0.2">
      <c r="A56" s="1"/>
      <c r="B56" s="12" t="s">
        <v>18</v>
      </c>
      <c r="C56" s="41">
        <f>SUM(C47:C55)</f>
        <v>-17450</v>
      </c>
      <c r="D56" s="22"/>
      <c r="E56" s="64">
        <f>SUM(E47:E55)</f>
        <v>-7448</v>
      </c>
      <c r="F56" s="22">
        <f>SUM(F47:F55)</f>
        <v>-6800</v>
      </c>
      <c r="G56" s="117">
        <f>SUM(G47:G55)</f>
        <v>-25557.62</v>
      </c>
      <c r="H56" s="8"/>
      <c r="I56" s="41">
        <f>SUM(I47:I55)</f>
        <v>-13350</v>
      </c>
      <c r="J56" s="1"/>
      <c r="K56" s="1"/>
      <c r="L56" s="1"/>
      <c r="M56" s="1"/>
    </row>
    <row r="57" spans="1:13" ht="14.45" customHeight="1" x14ac:dyDescent="0.2">
      <c r="A57" s="1" t="s">
        <v>19</v>
      </c>
      <c r="B57" s="8"/>
      <c r="C57" s="91"/>
      <c r="D57" s="8"/>
      <c r="E57" s="55"/>
      <c r="F57" s="8"/>
      <c r="G57" s="102"/>
      <c r="H57" s="8"/>
      <c r="I57" s="37"/>
      <c r="J57" s="1"/>
      <c r="K57" s="1"/>
      <c r="L57" s="1"/>
      <c r="M57" s="1"/>
    </row>
    <row r="58" spans="1:13" ht="14.45" customHeight="1" x14ac:dyDescent="0.2">
      <c r="A58" s="1"/>
      <c r="B58" s="8" t="s">
        <v>20</v>
      </c>
      <c r="C58" s="91">
        <v>-370</v>
      </c>
      <c r="D58" s="8"/>
      <c r="E58" s="55">
        <v>0</v>
      </c>
      <c r="F58" s="8">
        <v>-355</v>
      </c>
      <c r="G58" s="102">
        <v>-355</v>
      </c>
      <c r="H58" s="8"/>
      <c r="I58" s="67">
        <v>-355</v>
      </c>
      <c r="J58" s="1"/>
      <c r="K58" s="1"/>
      <c r="L58" s="1"/>
      <c r="M58" s="1"/>
    </row>
    <row r="59" spans="1:13" ht="14.45" customHeight="1" x14ac:dyDescent="0.2">
      <c r="A59" s="1"/>
      <c r="B59" s="8" t="s">
        <v>21</v>
      </c>
      <c r="C59" s="91">
        <v>-500</v>
      </c>
      <c r="D59" s="8"/>
      <c r="E59" s="55">
        <v>0</v>
      </c>
      <c r="F59" s="8">
        <v>-500</v>
      </c>
      <c r="G59" s="102">
        <v>-253.29</v>
      </c>
      <c r="H59" s="8"/>
      <c r="I59" s="67">
        <v>-300</v>
      </c>
      <c r="J59" s="16"/>
      <c r="K59" s="1"/>
      <c r="L59" s="1"/>
      <c r="M59" s="1"/>
    </row>
    <row r="60" spans="1:13" ht="14.45" customHeight="1" x14ac:dyDescent="0.2">
      <c r="A60" s="1"/>
      <c r="B60" s="8" t="s">
        <v>45</v>
      </c>
      <c r="C60" s="91">
        <v>-100</v>
      </c>
      <c r="D60" s="8"/>
      <c r="E60" s="55"/>
      <c r="F60" s="8"/>
      <c r="G60" s="102">
        <f t="shared" ref="G60:G61" si="2">E60+F60</f>
        <v>0</v>
      </c>
      <c r="H60" s="8"/>
      <c r="I60" s="67">
        <v>-25</v>
      </c>
      <c r="J60" s="1"/>
      <c r="K60" s="1"/>
      <c r="L60" s="1"/>
      <c r="M60" s="1"/>
    </row>
    <row r="61" spans="1:13" ht="14.45" customHeight="1" x14ac:dyDescent="0.2">
      <c r="A61" s="1"/>
      <c r="B61" s="8" t="s">
        <v>22</v>
      </c>
      <c r="C61" s="91">
        <v>-75</v>
      </c>
      <c r="D61" s="8"/>
      <c r="E61" s="55">
        <v>-75</v>
      </c>
      <c r="F61" s="8"/>
      <c r="G61" s="102">
        <f t="shared" si="2"/>
        <v>-75</v>
      </c>
      <c r="H61" s="8"/>
      <c r="I61" s="67">
        <v>-75</v>
      </c>
      <c r="J61" s="1"/>
      <c r="K61" s="1"/>
      <c r="L61" s="1"/>
      <c r="M61" s="1"/>
    </row>
    <row r="62" spans="1:13" ht="14.45" customHeight="1" x14ac:dyDescent="0.2">
      <c r="A62" s="1"/>
      <c r="B62" s="8" t="s">
        <v>28</v>
      </c>
      <c r="C62" s="91">
        <v>-65</v>
      </c>
      <c r="D62" s="8"/>
      <c r="E62" s="55"/>
      <c r="F62" s="8">
        <v>-65</v>
      </c>
      <c r="G62" s="102">
        <v>0</v>
      </c>
      <c r="H62" s="8"/>
      <c r="I62" s="67">
        <v>-65</v>
      </c>
      <c r="J62" s="1"/>
      <c r="K62" s="1"/>
      <c r="L62" s="1"/>
      <c r="M62" s="1"/>
    </row>
    <row r="63" spans="1:13" ht="28.9" customHeight="1" x14ac:dyDescent="0.2">
      <c r="A63" s="1"/>
      <c r="B63" s="8" t="s">
        <v>23</v>
      </c>
      <c r="C63" s="94">
        <v>-100</v>
      </c>
      <c r="D63" s="18"/>
      <c r="E63" s="65">
        <v>0</v>
      </c>
      <c r="F63" s="18"/>
      <c r="G63" s="118">
        <v>890</v>
      </c>
      <c r="H63" s="8"/>
      <c r="I63" s="131">
        <f>-100-814.75</f>
        <v>-914.75</v>
      </c>
      <c r="J63" s="9" t="s">
        <v>68</v>
      </c>
      <c r="K63" s="1"/>
      <c r="L63" s="1"/>
      <c r="M63" s="1"/>
    </row>
    <row r="64" spans="1:13" ht="14.45" customHeight="1" x14ac:dyDescent="0.2">
      <c r="A64" s="10"/>
      <c r="B64" s="15" t="s">
        <v>24</v>
      </c>
      <c r="C64" s="40">
        <f>SUM(C58:C63)</f>
        <v>-1210</v>
      </c>
      <c r="D64" s="21"/>
      <c r="E64" s="85">
        <f>SUM(E58:E63)</f>
        <v>-75</v>
      </c>
      <c r="F64" s="21">
        <f>SUM(F58:F63)</f>
        <v>-920</v>
      </c>
      <c r="G64" s="114">
        <f>SUM(G58:G63)</f>
        <v>206.71000000000004</v>
      </c>
      <c r="H64" s="14"/>
      <c r="I64" s="40">
        <f>SUM(I58:I63)</f>
        <v>-1734.75</v>
      </c>
      <c r="J64" s="10"/>
      <c r="K64" s="10"/>
      <c r="L64" s="10"/>
      <c r="M64" s="10"/>
    </row>
    <row r="65" spans="1:13" ht="14.45" customHeight="1" x14ac:dyDescent="0.2">
      <c r="A65" s="10"/>
      <c r="B65" s="15"/>
      <c r="C65" s="40"/>
      <c r="D65" s="21"/>
      <c r="E65" s="62"/>
      <c r="F65" s="21"/>
      <c r="G65" s="114"/>
      <c r="H65" s="14"/>
      <c r="I65" s="40"/>
      <c r="J65" s="10"/>
      <c r="K65" s="10"/>
      <c r="L65" s="10"/>
      <c r="M65" s="10"/>
    </row>
    <row r="66" spans="1:13" ht="14.45" customHeight="1" x14ac:dyDescent="0.2">
      <c r="A66" s="10"/>
      <c r="B66" s="15" t="s">
        <v>25</v>
      </c>
      <c r="C66" s="39">
        <f>C56+C64</f>
        <v>-18660</v>
      </c>
      <c r="D66" s="34"/>
      <c r="E66" s="61">
        <f>E56+E64</f>
        <v>-7523</v>
      </c>
      <c r="F66" s="34">
        <f>F56+F64</f>
        <v>-7720</v>
      </c>
      <c r="G66" s="115">
        <f>G56+G64</f>
        <v>-25350.91</v>
      </c>
      <c r="H66" s="14"/>
      <c r="I66" s="39">
        <f>I56+I64</f>
        <v>-15084.75</v>
      </c>
      <c r="J66" s="10"/>
      <c r="K66" s="10"/>
      <c r="L66" s="10"/>
      <c r="M66" s="10"/>
    </row>
    <row r="67" spans="1:13" ht="14.45" customHeight="1" x14ac:dyDescent="0.2">
      <c r="A67" s="1"/>
      <c r="B67" s="8"/>
      <c r="C67" s="42"/>
      <c r="D67" s="50"/>
      <c r="E67" s="66"/>
      <c r="F67" s="32"/>
      <c r="G67" s="111"/>
      <c r="H67" s="8"/>
      <c r="I67" s="42"/>
      <c r="J67" s="1"/>
      <c r="K67" s="1"/>
      <c r="L67" s="1"/>
      <c r="M67" s="1"/>
    </row>
    <row r="68" spans="1:13" ht="14.45" customHeight="1" thickBot="1" x14ac:dyDescent="0.25">
      <c r="A68" s="10"/>
      <c r="B68" s="15" t="s">
        <v>26</v>
      </c>
      <c r="C68" s="95">
        <f>C43+C66</f>
        <v>1235</v>
      </c>
      <c r="D68" s="78"/>
      <c r="E68" s="82">
        <f>E43+E66</f>
        <v>8269.9</v>
      </c>
      <c r="F68" s="84">
        <f>F43+F66</f>
        <v>-6274</v>
      </c>
      <c r="G68" s="119">
        <f>G43+G66</f>
        <v>354.89500000000044</v>
      </c>
      <c r="H68" s="14"/>
      <c r="I68" s="79">
        <f>I43+I66</f>
        <v>-3139.75</v>
      </c>
      <c r="J68" s="10"/>
      <c r="K68" s="10"/>
      <c r="L68" s="10"/>
      <c r="M68" s="10"/>
    </row>
    <row r="69" spans="1:13" s="46" customFormat="1" ht="14.45" customHeight="1" thickTop="1" thickBot="1" x14ac:dyDescent="0.25">
      <c r="A69" s="10"/>
      <c r="B69" s="15"/>
      <c r="C69" s="21"/>
      <c r="D69" s="21"/>
      <c r="E69" s="21"/>
      <c r="F69" s="21"/>
      <c r="G69" s="120"/>
      <c r="H69" s="14"/>
      <c r="I69" s="21"/>
      <c r="J69" s="10"/>
      <c r="K69" s="10"/>
      <c r="L69" s="10"/>
      <c r="M69" s="10"/>
    </row>
    <row r="70" spans="1:13" ht="15.6" customHeight="1" thickBot="1" x14ac:dyDescent="0.25">
      <c r="A70" s="10"/>
      <c r="B70" s="80" t="s">
        <v>36</v>
      </c>
      <c r="C70" s="81">
        <f>C4+C43+C66</f>
        <v>15869.39</v>
      </c>
      <c r="D70" s="81"/>
      <c r="E70" s="81">
        <f>E4+E43+E66</f>
        <v>21475.21</v>
      </c>
      <c r="F70" s="81">
        <f>F4+F43+F66</f>
        <v>15201.21</v>
      </c>
      <c r="G70" s="81">
        <f>G4+G43+G66</f>
        <v>14989.285</v>
      </c>
      <c r="H70" s="81"/>
      <c r="I70" s="81">
        <f>I4+I43+I66</f>
        <v>11849.535</v>
      </c>
      <c r="J70" s="10"/>
      <c r="K70" s="10"/>
      <c r="L70" s="10"/>
      <c r="M70" s="10"/>
    </row>
    <row r="71" spans="1:13" ht="15.6" customHeight="1" x14ac:dyDescent="0.2">
      <c r="A71" s="1"/>
      <c r="B71" s="1"/>
      <c r="C71" s="1"/>
      <c r="D71" s="1"/>
      <c r="E71" s="1"/>
      <c r="F71" s="1"/>
      <c r="G71" s="16"/>
      <c r="H71" s="1"/>
      <c r="I71" s="43"/>
      <c r="J71" s="1"/>
      <c r="K71" s="1"/>
      <c r="L71" s="1"/>
      <c r="M71" s="1"/>
    </row>
    <row r="72" spans="1:13" ht="15.6" customHeight="1" x14ac:dyDescent="0.2">
      <c r="A72" s="1"/>
      <c r="B72" s="121"/>
      <c r="C72" s="1"/>
      <c r="D72" s="1"/>
      <c r="E72" s="1"/>
      <c r="F72" s="1"/>
      <c r="G72" s="16"/>
      <c r="H72" s="1"/>
      <c r="I72" s="43"/>
      <c r="J72" s="1"/>
      <c r="K72" s="1"/>
      <c r="L72" s="1"/>
      <c r="M72" s="1"/>
    </row>
    <row r="73" spans="1:13" ht="15.6" customHeight="1" x14ac:dyDescent="0.2">
      <c r="A73" s="1"/>
      <c r="B73" s="1"/>
      <c r="C73" s="1"/>
      <c r="D73" s="1"/>
      <c r="E73" s="1"/>
      <c r="F73" s="1"/>
      <c r="G73" s="16"/>
      <c r="H73" s="1"/>
      <c r="I73" s="43"/>
      <c r="J73" s="1"/>
      <c r="K73" s="1"/>
      <c r="L73" s="1"/>
      <c r="M73" s="1"/>
    </row>
    <row r="74" spans="1:13" ht="15.6" customHeight="1" x14ac:dyDescent="0.2">
      <c r="A74" s="1"/>
      <c r="B74" s="1"/>
      <c r="C74" s="1"/>
      <c r="D74" s="1"/>
      <c r="E74" s="1"/>
      <c r="F74" s="1"/>
      <c r="G74" s="16"/>
      <c r="H74" s="1"/>
      <c r="I74" s="43"/>
      <c r="J74" s="1"/>
      <c r="K74" s="1"/>
      <c r="L74" s="1"/>
      <c r="M74" s="1"/>
    </row>
    <row r="75" spans="1:13" ht="12" customHeight="1" x14ac:dyDescent="0.2">
      <c r="A75" s="1"/>
      <c r="B75" s="1"/>
      <c r="C75" s="1"/>
      <c r="D75" s="1"/>
      <c r="E75" s="1"/>
      <c r="F75" s="1"/>
      <c r="G75" s="16"/>
      <c r="H75" s="1"/>
      <c r="I75" s="43"/>
      <c r="J75" s="1"/>
      <c r="K75" s="1"/>
      <c r="L75" s="1"/>
      <c r="M75" s="1"/>
    </row>
    <row r="76" spans="1:13" ht="12" customHeight="1" x14ac:dyDescent="0.2">
      <c r="A76" s="1"/>
      <c r="B76" s="1"/>
      <c r="C76" s="1"/>
      <c r="D76" s="1"/>
      <c r="E76" s="1"/>
      <c r="F76" s="1"/>
      <c r="G76" s="16"/>
      <c r="H76" s="1"/>
      <c r="I76" s="43"/>
      <c r="J76" s="1"/>
      <c r="K76" s="1"/>
      <c r="L76" s="1"/>
      <c r="M76" s="1"/>
    </row>
    <row r="77" spans="1:13" ht="12" customHeight="1" x14ac:dyDescent="0.2">
      <c r="A77" s="1"/>
      <c r="B77" s="1"/>
      <c r="C77" s="1"/>
      <c r="D77" s="1"/>
      <c r="E77" s="1"/>
      <c r="F77" s="1"/>
      <c r="G77" s="16"/>
      <c r="H77" s="1"/>
      <c r="I77" s="43"/>
      <c r="J77" s="1"/>
      <c r="K77" s="1"/>
      <c r="L77" s="1"/>
      <c r="M77" s="1"/>
    </row>
    <row r="78" spans="1:13" ht="12" customHeight="1" x14ac:dyDescent="0.2">
      <c r="A78" s="1"/>
      <c r="B78" s="1"/>
      <c r="C78" s="1"/>
      <c r="D78" s="1"/>
      <c r="E78" s="1"/>
      <c r="F78" s="1"/>
      <c r="G78" s="16"/>
      <c r="H78" s="1"/>
      <c r="I78" s="43"/>
      <c r="J78" s="1"/>
      <c r="K78" s="1"/>
      <c r="L78" s="1"/>
      <c r="M78" s="1"/>
    </row>
    <row r="79" spans="1:13" ht="12" customHeight="1" x14ac:dyDescent="0.2">
      <c r="A79" s="1"/>
      <c r="B79" s="1"/>
      <c r="C79" s="1"/>
      <c r="D79" s="1"/>
      <c r="E79" s="1"/>
      <c r="F79" s="1"/>
      <c r="G79" s="16"/>
      <c r="H79" s="1"/>
      <c r="I79" s="43"/>
      <c r="J79" s="1"/>
      <c r="K79" s="1"/>
      <c r="L79" s="1"/>
      <c r="M79" s="1"/>
    </row>
    <row r="80" spans="1:13" ht="12" customHeight="1" x14ac:dyDescent="0.2">
      <c r="A80" s="1"/>
      <c r="B80" s="1"/>
      <c r="C80" s="1"/>
      <c r="D80" s="1"/>
      <c r="E80" s="1"/>
      <c r="F80" s="1"/>
      <c r="G80" s="16"/>
      <c r="H80" s="1"/>
      <c r="I80" s="43"/>
      <c r="J80" s="1"/>
      <c r="K80" s="1"/>
      <c r="L80" s="1"/>
      <c r="M80" s="1"/>
    </row>
  </sheetData>
  <mergeCells count="2">
    <mergeCell ref="A1:I1"/>
    <mergeCell ref="A2:I2"/>
  </mergeCells>
  <printOptions gridLines="1"/>
  <pageMargins left="0.7" right="0.7" top="0.5" bottom="0.5" header="0.3" footer="0.3"/>
  <pageSetup scale="72" fitToWidth="2" orientation="portrait" horizontalDpi="300" verticalDpi="300" r:id="rId1"/>
  <rowBreaks count="1" manualBreakCount="1">
    <brk id="43" min="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2017-18</vt:lpstr>
      <vt:lpstr>'2017-18'!Print_Area</vt:lpstr>
      <vt:lpstr>'2017-18'!Print_Titles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 Miller</dc:creator>
  <cp:lastModifiedBy>Susie Fisher</cp:lastModifiedBy>
  <cp:lastPrinted>2020-05-06T22:09:27Z</cp:lastPrinted>
  <dcterms:created xsi:type="dcterms:W3CDTF">2014-08-29T17:26:01Z</dcterms:created>
  <dcterms:modified xsi:type="dcterms:W3CDTF">2020-10-07T19:47:54Z</dcterms:modified>
</cp:coreProperties>
</file>